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大谷珠代</author>
    <author>JDL User</author>
  </authors>
  <commentList>
    <comment ref="F4" authorId="0">
      <text>
        <r>
          <rPr>
            <sz val="9"/>
            <rFont val="ＭＳ Ｐゴシック"/>
            <family val="3"/>
          </rPr>
          <t xml:space="preserve">その年の1月1日から12月31日までの間に受けた金額の
合計額を記入してください。
従って、その年に1人から500万円を受けても
　　　　　5人から100万円ずつ受けても税額は同じです。
</t>
        </r>
      </text>
    </comment>
    <comment ref="F5" authorId="0">
      <text>
        <r>
          <rPr>
            <sz val="9"/>
            <rFont val="ＭＳ Ｐゴシック"/>
            <family val="3"/>
          </rPr>
          <t>口頭による贈与は　贈与が履行された日
書面による贈与は　贈与契約書が作成された日
「結婚したら家を買ってあげる」など贈与になんらかの条件がついた場合には　その条件が成就した日
はっきりしない場合は　贈与の目的となったものの登記、登録、名義変更があったとき</t>
        </r>
      </text>
    </comment>
    <comment ref="F6" authorId="0">
      <text>
        <r>
          <rPr>
            <sz val="9"/>
            <rFont val="ＭＳ Ｐゴシック"/>
            <family val="3"/>
          </rPr>
          <t>贈与を</t>
        </r>
        <r>
          <rPr>
            <b/>
            <sz val="9"/>
            <rFont val="ＭＳ Ｐゴシック"/>
            <family val="3"/>
          </rPr>
          <t>受けた人</t>
        </r>
        <r>
          <rPr>
            <sz val="9"/>
            <rFont val="ＭＳ Ｐゴシック"/>
            <family val="3"/>
          </rPr>
          <t>はその翌年の2月1日から
3月15日の間に贈与税の申告を行わなければ
なりません。</t>
        </r>
      </text>
    </comment>
    <comment ref="F16" authorId="0">
      <text>
        <r>
          <rPr>
            <sz val="9"/>
            <rFont val="ＭＳ Ｐゴシック"/>
            <family val="3"/>
          </rPr>
          <t>不動産の評価額は時価ではありません。
路線価などで評価するため
税務署や会計事務所へご相談ください</t>
        </r>
      </text>
    </comment>
    <comment ref="F17" authorId="0">
      <text>
        <r>
          <rPr>
            <sz val="9"/>
            <rFont val="ＭＳ Ｐゴシック"/>
            <family val="3"/>
          </rPr>
          <t>婚姻期間は20年以上の配偶者間の贈与であること
贈与された財産が、居住用不動産かまたは居住用不動産を取得するための金銭であること
贈与された年の翌年3月15日までに贈与された不動産に居住しているか、または贈与された金銭によって居住用不動産を取得し、その居住用不動産に引き続き居住する見込みであること
贈与を受ける前年以前に贈与税の配偶者控除を受けていないこと（一生に一度）</t>
        </r>
      </text>
    </comment>
    <comment ref="F27" authorId="0">
      <text>
        <r>
          <rPr>
            <sz val="9"/>
            <rFont val="ＭＳ Ｐゴシック"/>
            <family val="3"/>
          </rPr>
          <t xml:space="preserve">住宅取得資金の贈与があった年の所得の合計が1200万円以下であること。
</t>
        </r>
      </text>
    </comment>
    <comment ref="F28" authorId="0">
      <text>
        <r>
          <rPr>
            <sz val="9"/>
            <rFont val="ＭＳ Ｐゴシック"/>
            <family val="3"/>
          </rPr>
          <t>過去5年間　本人または配偶者の所有住宅に居住したことがないこと
贈与があった年の翌年3月15日までに、取得住宅に居住または入居予定であること
日本に住所があること
過去にこの特例を受けていないこと</t>
        </r>
      </text>
    </comment>
    <comment ref="F26" authorId="1">
      <text>
        <r>
          <rPr>
            <sz val="12"/>
            <rFont val="ＭＳ Ｐゴシック"/>
            <family val="3"/>
          </rPr>
          <t>1,500万円までの金額を入力してください</t>
        </r>
      </text>
    </comment>
  </commentList>
</comments>
</file>

<file path=xl/sharedStrings.xml><?xml version="1.0" encoding="utf-8"?>
<sst xmlns="http://schemas.openxmlformats.org/spreadsheetml/2006/main" count="42" uniqueCount="29">
  <si>
    <t>円</t>
  </si>
  <si>
    <t>注意</t>
  </si>
  <si>
    <t>時期</t>
  </si>
  <si>
    <t>申告</t>
  </si>
  <si>
    <t>税額</t>
  </si>
  <si>
    <t>税率</t>
  </si>
  <si>
    <t>あなたの贈与税は</t>
  </si>
  <si>
    <t>円です</t>
  </si>
  <si>
    <t>贈与を受けた金額はいくらですか？</t>
  </si>
  <si>
    <t>●一般的な贈与のみの場合</t>
  </si>
  <si>
    <t>●配偶者からの居住用不動産またはその取得金銭等の贈与を受けた場合</t>
  </si>
  <si>
    <t>受けた金銭等の額はいくらですか？</t>
  </si>
  <si>
    <t>評価</t>
  </si>
  <si>
    <t>条件</t>
  </si>
  <si>
    <t>その他、その年に贈与を受けた金額はいくらですか</t>
  </si>
  <si>
    <t>配偶者から贈与を受けた不動産の評価額又は居住用不動産を取得するために</t>
  </si>
  <si>
    <t>贈与を受けた住宅資金はいくらですか</t>
  </si>
  <si>
    <t>●住宅取得資金の贈与を受けた場合</t>
  </si>
  <si>
    <t>所得条件</t>
  </si>
  <si>
    <t>条件</t>
  </si>
  <si>
    <t>1500万円までの金額</t>
  </si>
  <si>
    <t>非課税を抜く</t>
  </si>
  <si>
    <t>÷５</t>
  </si>
  <si>
    <t>1500万円を超える金額</t>
  </si>
  <si>
    <t>基礎控除後</t>
  </si>
  <si>
    <t>←Ａ</t>
  </si>
  <si>
    <t>←B</t>
  </si>
  <si>
    <t>（A-B)+B*5</t>
  </si>
  <si>
    <t>注意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</si>
</sst>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0"/>
    </font>
    <font>
      <sz val="11"/>
      <name val="ＭＳ Ｐ明朝"/>
      <family val="1"/>
    </font>
    <font>
      <sz val="6"/>
      <name val="ＭＳ Ｐゴシック"/>
      <family val="3"/>
    </font>
    <font>
      <sz val="12"/>
      <name val="ＭＳ Ｐ明朝"/>
      <family val="1"/>
    </font>
    <font>
      <sz val="11"/>
      <color indexed="10"/>
      <name val="ＭＳ Ｐ明朝"/>
      <family val="1"/>
    </font>
    <font>
      <sz val="9"/>
      <name val="ＭＳ Ｐゴシック"/>
      <family val="3"/>
    </font>
    <font>
      <b/>
      <sz val="9"/>
      <name val="ＭＳ Ｐゴシック"/>
      <family val="3"/>
    </font>
    <font>
      <sz val="12"/>
      <name val="ＭＳ Ｐゴシック"/>
      <family val="3"/>
    </font>
    <font>
      <b/>
      <sz val="8"/>
      <name val="ＭＳ Ｐゴシック"/>
      <family val="2"/>
    </font>
  </fonts>
  <fills count="2">
    <fill>
      <patternFill/>
    </fill>
    <fill>
      <patternFill patternType="gray125"/>
    </fill>
  </fills>
  <borders count="1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color indexed="40"/>
      </left>
      <right style="medium">
        <color indexed="40"/>
      </right>
      <top style="medium">
        <color indexed="40"/>
      </top>
      <bottom style="medium">
        <color indexed="40"/>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4" fillId="0" borderId="0" xfId="0" applyFont="1" applyAlignment="1">
      <alignment horizontal="center"/>
    </xf>
    <xf numFmtId="38" fontId="1" fillId="0" borderId="0" xfId="16" applyFont="1" applyAlignment="1">
      <alignment/>
    </xf>
    <xf numFmtId="0" fontId="1" fillId="0" borderId="1" xfId="0" applyFont="1" applyBorder="1" applyAlignment="1">
      <alignment/>
    </xf>
    <xf numFmtId="0" fontId="0" fillId="0" borderId="2" xfId="0" applyBorder="1" applyAlignment="1">
      <alignment/>
    </xf>
    <xf numFmtId="0" fontId="1" fillId="0" borderId="3" xfId="0" applyFont="1"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38" fontId="1" fillId="0" borderId="7" xfId="16" applyFont="1" applyBorder="1" applyAlignment="1">
      <alignment/>
    </xf>
    <xf numFmtId="0" fontId="7" fillId="0" borderId="0" xfId="0" applyFont="1" applyAlignment="1">
      <alignment/>
    </xf>
    <xf numFmtId="38" fontId="3" fillId="0" borderId="8" xfId="16" applyFont="1" applyBorder="1" applyAlignment="1">
      <alignment/>
    </xf>
    <xf numFmtId="38" fontId="1" fillId="0" borderId="0" xfId="0" applyNumberFormat="1" applyFont="1" applyAlignment="1">
      <alignment/>
    </xf>
    <xf numFmtId="38" fontId="1" fillId="0" borderId="8" xfId="16" applyFont="1" applyBorder="1" applyAlignment="1">
      <alignment/>
    </xf>
    <xf numFmtId="38" fontId="0" fillId="0" borderId="0" xfId="16" applyAlignment="1">
      <alignment/>
    </xf>
    <xf numFmtId="38" fontId="0" fillId="0" borderId="0" xfId="0" applyNumberFormat="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3" xfId="0" applyBorder="1" applyAlignment="1">
      <alignment/>
    </xf>
    <xf numFmtId="0" fontId="1" fillId="0" borderId="0" xfId="0" applyFont="1" applyBorder="1" applyAlignment="1">
      <alignment/>
    </xf>
    <xf numFmtId="0" fontId="1" fillId="0" borderId="10"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51"/>
  <sheetViews>
    <sheetView tabSelected="1" workbookViewId="0" topLeftCell="E2">
      <selection activeCell="T2" sqref="T2"/>
    </sheetView>
  </sheetViews>
  <sheetFormatPr defaultColWidth="9.00390625" defaultRowHeight="13.5"/>
  <cols>
    <col min="1" max="1" width="7.375" style="0" customWidth="1"/>
    <col min="2" max="6" width="9.00390625" style="1" customWidth="1"/>
    <col min="7" max="7" width="12.50390625" style="1" customWidth="1"/>
    <col min="8" max="9" width="9.00390625" style="1" customWidth="1"/>
    <col min="10" max="10" width="11.625" style="1" hidden="1" customWidth="1"/>
    <col min="11" max="11" width="13.50390625" style="1" hidden="1" customWidth="1"/>
    <col min="12" max="12" width="13.75390625" style="0" hidden="1" customWidth="1"/>
    <col min="13" max="13" width="0" style="0" hidden="1" customWidth="1"/>
    <col min="14" max="14" width="13.50390625" style="0" hidden="1" customWidth="1"/>
    <col min="15" max="15" width="0" style="0" hidden="1" customWidth="1"/>
    <col min="16" max="16" width="12.75390625" style="0" hidden="1" customWidth="1"/>
  </cols>
  <sheetData>
    <row r="1" ht="13.5"/>
    <row r="2" spans="1:12" ht="15" thickBot="1">
      <c r="A2" s="11" t="s">
        <v>9</v>
      </c>
      <c r="J2" s="13">
        <f>G3-1100000</f>
        <v>-1100000</v>
      </c>
      <c r="K2" s="4" t="s">
        <v>4</v>
      </c>
      <c r="L2" s="5" t="s">
        <v>5</v>
      </c>
    </row>
    <row r="3" spans="2:12" ht="14.25" thickBot="1">
      <c r="B3" s="1" t="s">
        <v>8</v>
      </c>
      <c r="G3" s="10">
        <v>0</v>
      </c>
      <c r="H3" s="1" t="s">
        <v>0</v>
      </c>
      <c r="J3" s="13"/>
      <c r="K3" s="6">
        <f>IF(AND(0&lt;=J4,J4&lt;=1500000),J4*0.1,0)</f>
        <v>0</v>
      </c>
      <c r="L3" s="7">
        <v>10</v>
      </c>
    </row>
    <row r="4" spans="6:12" ht="13.5">
      <c r="F4" s="2" t="s">
        <v>1</v>
      </c>
      <c r="J4" s="3">
        <f>ROUNDDOWN(J2,-3)</f>
        <v>-1100000</v>
      </c>
      <c r="K4" s="6">
        <f>IF(AND(1500000&lt;J4,J4&lt;=2000000),J4*0.15-75000,0)</f>
        <v>0</v>
      </c>
      <c r="L4" s="7">
        <v>15</v>
      </c>
    </row>
    <row r="5" spans="6:12" ht="13.5">
      <c r="F5" s="2" t="s">
        <v>2</v>
      </c>
      <c r="K5" s="6">
        <f>IF(AND(2000000&lt;J4,J4&lt;=2500000),J4*0.2-175000,0)</f>
        <v>0</v>
      </c>
      <c r="L5" s="7">
        <v>20</v>
      </c>
    </row>
    <row r="6" spans="6:12" ht="13.5">
      <c r="F6" s="2" t="s">
        <v>3</v>
      </c>
      <c r="K6" s="6">
        <f>IF(AND(2500000&lt;J4,J4&lt;=3500000),J4*0.25-300000,0)</f>
        <v>0</v>
      </c>
      <c r="L6" s="7">
        <v>25</v>
      </c>
    </row>
    <row r="7" spans="11:12" ht="13.5">
      <c r="K7" s="6">
        <f>IF(AND(3500000&lt;J4,J4&lt;=4500000),J4*0.3-475000,0)</f>
        <v>0</v>
      </c>
      <c r="L7" s="7">
        <v>30</v>
      </c>
    </row>
    <row r="8" spans="11:12" ht="14.25" thickBot="1">
      <c r="K8" s="6">
        <f>IF(AND(4500000&lt;J4,J4&lt;=6000000),J4*0.35-700000,0)</f>
        <v>0</v>
      </c>
      <c r="L8" s="7">
        <v>35</v>
      </c>
    </row>
    <row r="9" spans="4:12" ht="15" thickBot="1">
      <c r="D9" s="1" t="s">
        <v>6</v>
      </c>
      <c r="G9" s="12">
        <f>K17</f>
        <v>0</v>
      </c>
      <c r="H9" s="1" t="s">
        <v>7</v>
      </c>
      <c r="K9" s="6">
        <f>IF(AND(6000000&lt;J4,J4&lt;=8000000),J4*0.4-1000000,0)</f>
        <v>0</v>
      </c>
      <c r="L9" s="7">
        <v>40</v>
      </c>
    </row>
    <row r="10" spans="11:12" ht="13.5">
      <c r="K10" s="6">
        <f>IF(AND(8000000&lt;J4,J4&lt;=10000000),J4*0.45-1400000,0)</f>
        <v>0</v>
      </c>
      <c r="L10" s="7">
        <v>45</v>
      </c>
    </row>
    <row r="11" spans="11:12" ht="13.5">
      <c r="K11" s="6">
        <f>IF(AND(10000000&lt;J4,J4&lt;=15000000),J4*0.5-1900000,0)</f>
        <v>0</v>
      </c>
      <c r="L11" s="7">
        <v>50</v>
      </c>
    </row>
    <row r="12" spans="1:12" ht="14.25">
      <c r="A12" s="11" t="s">
        <v>10</v>
      </c>
      <c r="K12" s="6">
        <f>IF(AND(15000000&lt;J4,J4&lt;=25000000),J4*0.55-2650000,0)</f>
        <v>0</v>
      </c>
      <c r="L12" s="7">
        <v>55</v>
      </c>
    </row>
    <row r="13" spans="11:12" ht="13.5">
      <c r="K13" s="6">
        <f>IF(AND(25000000&lt;J4,J4&lt;=40000000),J4*0.6-3900000,0)</f>
        <v>0</v>
      </c>
      <c r="L13" s="7">
        <v>60</v>
      </c>
    </row>
    <row r="14" spans="2:12" ht="14.25" thickBot="1">
      <c r="B14" s="1" t="s">
        <v>15</v>
      </c>
      <c r="K14" s="6">
        <f>IF(AND(40000000&lt;J4,J4&lt;=100000000),J4*0.65-5900000,0)</f>
        <v>0</v>
      </c>
      <c r="L14" s="7">
        <v>65</v>
      </c>
    </row>
    <row r="15" spans="2:12" ht="14.25" thickBot="1">
      <c r="B15" s="1" t="s">
        <v>11</v>
      </c>
      <c r="G15" s="10">
        <v>0</v>
      </c>
      <c r="H15" s="1" t="s">
        <v>0</v>
      </c>
      <c r="K15" s="8">
        <f>IF(100000000&lt;J4,J4*0.7-10900000,0)</f>
        <v>0</v>
      </c>
      <c r="L15" s="9">
        <v>70</v>
      </c>
    </row>
    <row r="16" spans="6:12" ht="13.5">
      <c r="F16" s="2" t="s">
        <v>12</v>
      </c>
      <c r="K16" s="8">
        <f>SUM(K3:K15)</f>
        <v>0</v>
      </c>
      <c r="L16" s="9"/>
    </row>
    <row r="17" spans="6:11" ht="13.5">
      <c r="F17" s="2" t="s">
        <v>13</v>
      </c>
      <c r="K17" s="1">
        <f>ROUNDDOWN(K16,-2)</f>
        <v>0</v>
      </c>
    </row>
    <row r="18" ht="14.25" thickBot="1"/>
    <row r="19" spans="2:12" ht="14.25" thickBot="1">
      <c r="B19" s="1" t="s">
        <v>14</v>
      </c>
      <c r="G19" s="10"/>
      <c r="H19" s="1" t="s">
        <v>0</v>
      </c>
      <c r="J19" s="3">
        <f>IF(G15-20000000&lt;0,0,G15-20000000)</f>
        <v>0</v>
      </c>
      <c r="K19" s="4" t="s">
        <v>4</v>
      </c>
      <c r="L19" s="5" t="s">
        <v>5</v>
      </c>
    </row>
    <row r="20" spans="10:12" ht="14.25" thickBot="1">
      <c r="J20" s="13">
        <f>J19+G19-1100000</f>
        <v>-1100000</v>
      </c>
      <c r="K20" s="6">
        <f>IF(AND(0&lt;=J21,J21&lt;=1500000),J21*0.1,0)</f>
        <v>0</v>
      </c>
      <c r="L20" s="7">
        <v>10</v>
      </c>
    </row>
    <row r="21" spans="4:12" ht="14.25" thickBot="1">
      <c r="D21" s="1" t="s">
        <v>6</v>
      </c>
      <c r="G21" s="14">
        <f>K34</f>
        <v>0</v>
      </c>
      <c r="H21" s="1" t="s">
        <v>7</v>
      </c>
      <c r="J21" s="3">
        <f>ROUNDDOWN(J20,-3)</f>
        <v>-1100000</v>
      </c>
      <c r="K21" s="6">
        <f>IF(AND(1500000&lt;J21,J21&lt;=2000000),J21*0.15-75000,0)</f>
        <v>0</v>
      </c>
      <c r="L21" s="7">
        <v>15</v>
      </c>
    </row>
    <row r="22" spans="11:12" ht="13.5">
      <c r="K22" s="6">
        <f>IF(AND(2000000&lt;J21,J21&lt;=2500000),J21*0.2-175000,0)</f>
        <v>0</v>
      </c>
      <c r="L22" s="7">
        <v>20</v>
      </c>
    </row>
    <row r="23" spans="11:14" ht="13.5">
      <c r="K23" s="6">
        <f>IF(AND(2500000&lt;J21,J21&lt;=3500000),J21*0.25-300000,0)</f>
        <v>0</v>
      </c>
      <c r="L23" s="7">
        <v>25</v>
      </c>
      <c r="N23" t="s">
        <v>21</v>
      </c>
    </row>
    <row r="24" spans="1:14" ht="14.25">
      <c r="A24" s="11" t="s">
        <v>17</v>
      </c>
      <c r="K24" s="6">
        <f>IF(AND(3500000&lt;J21,J21&lt;=4500000),J21*0.3-475000,0)</f>
        <v>0</v>
      </c>
      <c r="L24" s="7">
        <v>30</v>
      </c>
      <c r="N24" s="15">
        <f>IF(G26&lt;=5500000,0,G26)</f>
        <v>9555555</v>
      </c>
    </row>
    <row r="25" spans="11:14" ht="14.25" thickBot="1">
      <c r="K25" s="6">
        <f>IF(AND(4500000&lt;J21,J21&lt;=6000000),J21*0.35-700000,0)</f>
        <v>0</v>
      </c>
      <c r="L25" s="7">
        <v>35</v>
      </c>
      <c r="N25" t="s">
        <v>20</v>
      </c>
    </row>
    <row r="26" spans="2:14" ht="14.25" thickBot="1">
      <c r="B26" s="1" t="s">
        <v>16</v>
      </c>
      <c r="F26" s="2" t="s">
        <v>28</v>
      </c>
      <c r="G26" s="10">
        <v>9555555</v>
      </c>
      <c r="H26" s="1" t="s">
        <v>0</v>
      </c>
      <c r="K26" s="6">
        <f>IF(AND(6000000&lt;J21,J21&lt;=8000000),J21*0.4-1000000,0)</f>
        <v>0</v>
      </c>
      <c r="L26" s="7">
        <v>40</v>
      </c>
      <c r="N26" s="15">
        <f>IF(N24&lt;=15000000,N24,15000000)</f>
        <v>9555555</v>
      </c>
    </row>
    <row r="27" spans="6:14" ht="13.5">
      <c r="F27" s="2" t="s">
        <v>18</v>
      </c>
      <c r="K27" s="6">
        <f>IF(AND(8000000&lt;J21,J21&lt;=10000000),J21*0.45-1400000,0)</f>
        <v>0</v>
      </c>
      <c r="L27" s="7">
        <v>45</v>
      </c>
      <c r="N27" t="s">
        <v>22</v>
      </c>
    </row>
    <row r="28" spans="6:14" ht="13.5">
      <c r="F28" s="2" t="s">
        <v>19</v>
      </c>
      <c r="K28" s="6">
        <f>IF(AND(10000000&lt;J21,J21&lt;=15000000),J21*0.5-1900000,0)</f>
        <v>0</v>
      </c>
      <c r="L28" s="7">
        <v>50</v>
      </c>
      <c r="N28" s="15">
        <f>N26/5</f>
        <v>1911111</v>
      </c>
    </row>
    <row r="29" spans="2:14" ht="14.25" thickBot="1">
      <c r="B29" s="21"/>
      <c r="C29" s="21"/>
      <c r="D29" s="21"/>
      <c r="E29" s="21"/>
      <c r="F29" s="21"/>
      <c r="G29" s="21"/>
      <c r="H29" s="21"/>
      <c r="K29" s="6">
        <f>IF(AND(15000000&lt;J21,J21&lt;=25000000),J21*0.55-2650000,0)</f>
        <v>0</v>
      </c>
      <c r="L29" s="7">
        <v>55</v>
      </c>
      <c r="N29" t="s">
        <v>23</v>
      </c>
    </row>
    <row r="30" spans="4:17" ht="14.25" thickBot="1">
      <c r="D30" s="1" t="s">
        <v>6</v>
      </c>
      <c r="G30" s="14">
        <f>L51</f>
        <v>405500</v>
      </c>
      <c r="H30" s="1" t="s">
        <v>7</v>
      </c>
      <c r="K30" s="6">
        <f>IF(AND(25000000&lt;J21,J21&lt;=40000000),J21*0.6-3900000,0)</f>
        <v>0</v>
      </c>
      <c r="L30" s="7">
        <v>60</v>
      </c>
      <c r="N30" s="15">
        <f>IF(15000000&lt;=N24,N24-15000000,0)</f>
        <v>0</v>
      </c>
      <c r="O30" s="22"/>
      <c r="P30" s="19"/>
      <c r="Q30" s="18"/>
    </row>
    <row r="31" spans="11:17" ht="13.5">
      <c r="K31" s="6">
        <f>IF(AND(40000000&lt;J21,J21&lt;=100000000),J21*0.65-5900000,0)</f>
        <v>0</v>
      </c>
      <c r="L31" s="7">
        <v>65</v>
      </c>
      <c r="N31" t="s">
        <v>24</v>
      </c>
      <c r="O31" s="4" t="s">
        <v>4</v>
      </c>
      <c r="P31" s="17" t="s">
        <v>5</v>
      </c>
      <c r="Q31" s="18"/>
    </row>
    <row r="32" spans="11:17" ht="13.5">
      <c r="K32" s="8">
        <f>IF(100000000&lt;J21,J21*0.7-10900000,0)</f>
        <v>0</v>
      </c>
      <c r="L32" s="9">
        <v>70</v>
      </c>
      <c r="N32" s="16">
        <f>N28+N30-1100000</f>
        <v>811111</v>
      </c>
      <c r="O32" s="6">
        <f>IF(AND(0&lt;=N33,N33&lt;=1500000),N33*0.1,0)</f>
        <v>81100</v>
      </c>
      <c r="P32" s="18">
        <v>10</v>
      </c>
      <c r="Q32" s="18"/>
    </row>
    <row r="33" spans="11:17" ht="13.5">
      <c r="K33" s="8">
        <f>SUM(K20:K32)</f>
        <v>0</v>
      </c>
      <c r="L33" s="9"/>
      <c r="N33" s="16">
        <f>ROUNDDOWN(N32,-3)</f>
        <v>811000</v>
      </c>
      <c r="O33" s="6">
        <f>IF(AND(1500000&lt;N33,N33&lt;=2000000),N33*0.15-75000,0)</f>
        <v>0</v>
      </c>
      <c r="P33" s="18">
        <v>15</v>
      </c>
      <c r="Q33" s="18"/>
    </row>
    <row r="34" spans="11:17" ht="13.5">
      <c r="K34" s="1">
        <f>ROUNDDOWN(K33,-2)</f>
        <v>0</v>
      </c>
      <c r="O34" s="6">
        <f>IF(AND(2000000&lt;N33,N33&lt;=2500000),N33*0.2-175000,0)</f>
        <v>0</v>
      </c>
      <c r="P34" s="18">
        <v>20</v>
      </c>
      <c r="Q34" s="18"/>
    </row>
    <row r="35" spans="12:17" ht="13.5">
      <c r="L35" s="4" t="s">
        <v>4</v>
      </c>
      <c r="M35" s="17" t="s">
        <v>5</v>
      </c>
      <c r="N35" s="20"/>
      <c r="O35" s="6">
        <f>IF(AND(2500000&lt;N33,N33&lt;=3500000),N33*0.25-300000,0)</f>
        <v>0</v>
      </c>
      <c r="P35" s="18">
        <v>25</v>
      </c>
      <c r="Q35" s="18"/>
    </row>
    <row r="36" spans="12:17" ht="13.5">
      <c r="L36" s="6">
        <f>IF(AND(0&lt;=K37,K37&lt;=1500000),K37*0.1,0)</f>
        <v>81111.1</v>
      </c>
      <c r="M36" s="18">
        <v>10</v>
      </c>
      <c r="N36" s="20"/>
      <c r="O36" s="6">
        <f>IF(AND(3500000&lt;N33,N33&lt;=4500000),N33*0.3-475000,0)</f>
        <v>0</v>
      </c>
      <c r="P36" s="18">
        <v>30</v>
      </c>
      <c r="Q36" s="18"/>
    </row>
    <row r="37" spans="11:17" ht="13.5">
      <c r="K37" s="13">
        <f>N28-1100000</f>
        <v>811111</v>
      </c>
      <c r="L37" s="6">
        <f>IF(AND(1500000&lt;K37,K37&lt;=2000000),K37*0.15-75000,0)</f>
        <v>0</v>
      </c>
      <c r="M37" s="18">
        <v>15</v>
      </c>
      <c r="N37" s="20"/>
      <c r="O37" s="6">
        <f>IF(AND(4500000&lt;N33,N33&lt;=6000000),N33*0.35-700000,0)</f>
        <v>0</v>
      </c>
      <c r="P37" s="18">
        <v>35</v>
      </c>
      <c r="Q37" s="18"/>
    </row>
    <row r="38" spans="12:17" ht="13.5">
      <c r="L38" s="6">
        <f>IF(AND(2000000&lt;K37,K37&lt;=2500000),K37*0.2-175000,0)</f>
        <v>0</v>
      </c>
      <c r="M38" s="18">
        <v>20</v>
      </c>
      <c r="N38" s="20"/>
      <c r="O38" s="6">
        <f>IF(AND(6000000&lt;N33,N33&lt;=8000000),N33*0.4-1000000,0)</f>
        <v>0</v>
      </c>
      <c r="P38" s="18">
        <v>40</v>
      </c>
      <c r="Q38" s="18"/>
    </row>
    <row r="39" spans="12:17" ht="13.5">
      <c r="L39" s="6">
        <f>IF(AND(2500000&lt;K37,K37&lt;=3500000),K37*0.25-300000,0)</f>
        <v>0</v>
      </c>
      <c r="M39" s="18">
        <v>25</v>
      </c>
      <c r="N39" s="20"/>
      <c r="O39" s="6">
        <f>IF(AND(8000000&lt;N33,N33&lt;=10000000),N33*0.45-1400000,0)</f>
        <v>0</v>
      </c>
      <c r="P39" s="18">
        <v>45</v>
      </c>
      <c r="Q39" s="18"/>
    </row>
    <row r="40" spans="12:17" ht="13.5">
      <c r="L40" s="6">
        <f>IF(AND(3500000&lt;K37,K37&lt;=4500000),K37*0.3-475000,0)</f>
        <v>0</v>
      </c>
      <c r="M40" s="18">
        <v>30</v>
      </c>
      <c r="N40" s="20"/>
      <c r="O40" s="6">
        <f>IF(AND(10000000&lt;N33,N33&lt;=15000000),N33*0.5-1900000,0)</f>
        <v>0</v>
      </c>
      <c r="P40" s="18">
        <v>50</v>
      </c>
      <c r="Q40" s="18"/>
    </row>
    <row r="41" spans="12:17" ht="13.5">
      <c r="L41" s="6">
        <f>IF(AND(4500000&lt;K37,K37&lt;=6000000),K37*0.35-700000,0)</f>
        <v>0</v>
      </c>
      <c r="M41" s="18">
        <v>35</v>
      </c>
      <c r="N41" s="20"/>
      <c r="O41" s="6">
        <f>IF(AND(15000000&lt;N33,N33&lt;=25000000),N33*0.55-2650000,0)</f>
        <v>0</v>
      </c>
      <c r="P41" s="18">
        <v>55</v>
      </c>
      <c r="Q41" s="18"/>
    </row>
    <row r="42" spans="12:17" ht="13.5">
      <c r="L42" s="6">
        <f>IF(AND(6000000&lt;K37,K37&lt;=8000000),K37*0.4-1000000,0)</f>
        <v>0</v>
      </c>
      <c r="M42" s="18">
        <v>40</v>
      </c>
      <c r="N42" s="20"/>
      <c r="O42" s="6">
        <f>IF(AND(25000000&lt;N33,N33&lt;=40000000),N33*0.6-3900000,0)</f>
        <v>0</v>
      </c>
      <c r="P42" s="18">
        <v>60</v>
      </c>
      <c r="Q42" s="18"/>
    </row>
    <row r="43" spans="12:17" ht="13.5">
      <c r="L43" s="6">
        <f>IF(AND(8000000&lt;K37,K37&lt;=10000000),K37*0.45-1400000,0)</f>
        <v>0</v>
      </c>
      <c r="M43" s="18">
        <v>45</v>
      </c>
      <c r="N43" s="20"/>
      <c r="O43" s="6">
        <f>IF(AND(40000000&lt;N33,N33&lt;=100000000),N33*0.65-5900000,0)</f>
        <v>0</v>
      </c>
      <c r="P43" s="18">
        <v>65</v>
      </c>
      <c r="Q43" s="18"/>
    </row>
    <row r="44" spans="12:17" ht="13.5">
      <c r="L44" s="6">
        <f>IF(AND(10000000&lt;K37,K37&lt;=15000000),K37*0.5-1900000,0)</f>
        <v>0</v>
      </c>
      <c r="M44" s="18">
        <v>50</v>
      </c>
      <c r="N44" s="20"/>
      <c r="O44" s="8">
        <f>IF(100000000&lt;N33,N33*0.7-10900000,0)</f>
        <v>0</v>
      </c>
      <c r="P44" s="19">
        <v>70</v>
      </c>
      <c r="Q44" s="18"/>
    </row>
    <row r="45" spans="12:17" ht="13.5">
      <c r="L45" s="6">
        <f>IF(AND(15000000&lt;K37,K37&lt;=25000000),K37*0.55-2650000,0)</f>
        <v>0</v>
      </c>
      <c r="M45" s="18">
        <v>55</v>
      </c>
      <c r="N45" s="20"/>
      <c r="O45" s="8">
        <f>SUM(O32:O44)</f>
        <v>81100</v>
      </c>
      <c r="P45" s="19"/>
      <c r="Q45" s="18"/>
    </row>
    <row r="46" spans="12:16" ht="13.5">
      <c r="L46" s="6">
        <f>IF(AND(25000000&lt;K37,K37&lt;=40000000),K37*0.6-3900000,0)</f>
        <v>0</v>
      </c>
      <c r="M46" s="18">
        <v>60</v>
      </c>
      <c r="N46" s="20"/>
      <c r="O46" s="3">
        <f>ROUNDDOWN(O45,-2)</f>
        <v>81100</v>
      </c>
      <c r="P46" t="s">
        <v>25</v>
      </c>
    </row>
    <row r="47" spans="12:14" ht="13.5">
      <c r="L47" s="6">
        <f>IF(AND(40000000&lt;K37,K37&lt;=100000000),K37*0.65-5900000,0)</f>
        <v>0</v>
      </c>
      <c r="M47" s="18">
        <v>65</v>
      </c>
      <c r="N47" s="20"/>
    </row>
    <row r="48" spans="12:14" ht="13.5">
      <c r="L48" s="8">
        <f>IF(100000000&lt;K37,K37*0.7-10900000,0)</f>
        <v>0</v>
      </c>
      <c r="M48" s="19">
        <v>70</v>
      </c>
      <c r="N48" s="20"/>
    </row>
    <row r="49" spans="12:14" ht="13.5">
      <c r="L49" s="8">
        <f>SUM(L36:L48)</f>
        <v>81111.1</v>
      </c>
      <c r="M49" s="19"/>
      <c r="N49" s="20"/>
    </row>
    <row r="50" spans="12:13" ht="13.5">
      <c r="L50" s="3">
        <f>ROUNDDOWN(L49,-2)</f>
        <v>81100</v>
      </c>
      <c r="M50" t="s">
        <v>26</v>
      </c>
    </row>
    <row r="51" spans="12:13" ht="13.5">
      <c r="L51" s="15">
        <f>(O46-L50)+L50*5</f>
        <v>405500</v>
      </c>
      <c r="M51" t="s">
        <v>27</v>
      </c>
    </row>
  </sheetData>
  <printOptions/>
  <pageMargins left="0.75" right="0.75" top="1" bottom="1" header="0.512" footer="0.51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大谷珠代</dc:creator>
  <cp:keywords/>
  <dc:description/>
  <cp:lastModifiedBy>三坂　全</cp:lastModifiedBy>
  <dcterms:created xsi:type="dcterms:W3CDTF">2003-01-26T11:16:12Z</dcterms:created>
  <dcterms:modified xsi:type="dcterms:W3CDTF">2003-03-24T12:02:17Z</dcterms:modified>
  <cp:category/>
  <cp:version/>
  <cp:contentType/>
  <cp:contentStatus/>
</cp:coreProperties>
</file>